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1" sheetId="1" r:id="rId1"/>
  </sheets>
  <definedNames>
    <definedName name="_xlnm.Print_Titles" localSheetId="0">'Foglio 1'!$1:$2</definedName>
    <definedName name="Excel_BuiltIn_Print_Area_1">'Foglio 1'!$C$1:$E$50</definedName>
    <definedName name="Excel_BuiltIn_Print_Titles_1_1">'Foglio 1'!$A$1:$A$2</definedName>
    <definedName name="Excel_BuiltIn_Print_Titles" localSheetId="0">'Foglio 1'!$A$1:$IR$2</definedName>
  </definedNames>
  <calcPr fullCalcOnLoad="1"/>
</workbook>
</file>

<file path=xl/sharedStrings.xml><?xml version="1.0" encoding="utf-8"?>
<sst xmlns="http://schemas.openxmlformats.org/spreadsheetml/2006/main" count="376" uniqueCount="337">
  <si>
    <t xml:space="preserve">LOCAZIONI PASSIVE al 21/06/2021 </t>
  </si>
  <si>
    <t>Prog.</t>
  </si>
  <si>
    <t>Cod.</t>
  </si>
  <si>
    <t>Locatore</t>
  </si>
  <si>
    <t>Destinazione</t>
  </si>
  <si>
    <t>Indirizzo sede</t>
  </si>
  <si>
    <t>Superficie (mq)</t>
  </si>
  <si>
    <t>Canone annuale</t>
  </si>
  <si>
    <t>Scadenza Contratto</t>
  </si>
  <si>
    <t>REP.</t>
  </si>
  <si>
    <t>REGISTRO</t>
  </si>
  <si>
    <t>ASSISI</t>
  </si>
  <si>
    <t>AS01</t>
  </si>
  <si>
    <t>ANASTASI ALDO</t>
  </si>
  <si>
    <t>Ambulatorio di Base</t>
  </si>
  <si>
    <t>Via del Giglio - Casacastalda (Valfabbrica)</t>
  </si>
  <si>
    <t>124/2019</t>
  </si>
  <si>
    <t>933/2019</t>
  </si>
  <si>
    <t>AS03</t>
  </si>
  <si>
    <t>LUCARONI CLARISSA</t>
  </si>
  <si>
    <t>Guardia Medica e CUP</t>
  </si>
  <si>
    <t>Via Patrono d'Italia 43 - Santa M. Angeli (Assisi)</t>
  </si>
  <si>
    <t>220/2015</t>
  </si>
  <si>
    <t>10811/2015</t>
  </si>
  <si>
    <t>AS04</t>
  </si>
  <si>
    <t>LUCARONI BENITO</t>
  </si>
  <si>
    <t>221/2015</t>
  </si>
  <si>
    <t>10812/2015</t>
  </si>
  <si>
    <t>AS06</t>
  </si>
  <si>
    <t xml:space="preserve">FONDAZIONE IRRE CANNARA (ex IRRE O.P. Maestre Pie) </t>
  </si>
  <si>
    <t>Punto erogazione servizi sanitari</t>
  </si>
  <si>
    <t>Via Marconi - Cannara</t>
  </si>
  <si>
    <t>54/2019</t>
  </si>
  <si>
    <t>825/2019</t>
  </si>
  <si>
    <t>AS08</t>
  </si>
  <si>
    <t>COMUNE DI VALFABBRICA</t>
  </si>
  <si>
    <t>Via Roma 67/69 - Valfabbrica</t>
  </si>
  <si>
    <t>1218/08</t>
  </si>
  <si>
    <t>136/08</t>
  </si>
  <si>
    <t>AS09</t>
  </si>
  <si>
    <t>VITALI ROBERTA SIMONA</t>
  </si>
  <si>
    <t>Centro diurno laboratori DSM</t>
  </si>
  <si>
    <t>Via Petrarca , 8 -  Bastia Umbra</t>
  </si>
  <si>
    <t>107/2015</t>
  </si>
  <si>
    <t>6136/2015</t>
  </si>
  <si>
    <t>AS20</t>
  </si>
  <si>
    <t>LA CONTESSINA DI DELL'ARIA FRANCESCA MARIA</t>
  </si>
  <si>
    <t>Unità di Convivenza "La Contessina" (DSM)</t>
  </si>
  <si>
    <t>Via Mantovani ,28 - Bastia Umbra</t>
  </si>
  <si>
    <t>13/2012</t>
  </si>
  <si>
    <t>7208/2012</t>
  </si>
  <si>
    <t>AS21</t>
  </si>
  <si>
    <t>COMUNE DI ASSISI</t>
  </si>
  <si>
    <t>Via Croce - Petrignano d'Assisi</t>
  </si>
  <si>
    <t>13/2021</t>
  </si>
  <si>
    <t>4767/2021</t>
  </si>
  <si>
    <t>AS22</t>
  </si>
  <si>
    <t>Centro Diurno  Disabili</t>
  </si>
  <si>
    <t>Frazione Castelnuovo - Assisi</t>
  </si>
  <si>
    <t>12/2021</t>
  </si>
  <si>
    <t>4766/2021</t>
  </si>
  <si>
    <t>AS24</t>
  </si>
  <si>
    <t>BARTOLLINI CESARE CRISTINA SILVIA</t>
  </si>
  <si>
    <t>Direzione Distretto Sanitario</t>
  </si>
  <si>
    <t>Viale Giontella - Bastia Umbra</t>
  </si>
  <si>
    <t>219/205</t>
  </si>
  <si>
    <t>5743/2015</t>
  </si>
  <si>
    <t>COMUNE DI BETTONA</t>
  </si>
  <si>
    <t>C.D.per ragazzi affetti da disturbi spettro autistici e ambulatori</t>
  </si>
  <si>
    <t>Via Assisi 72/A - Fraz. Passaggio di Bettona Bettona</t>
  </si>
  <si>
    <t>35/2019</t>
  </si>
  <si>
    <t>464/2019</t>
  </si>
  <si>
    <t>IMMOBILIARE VERACCHI SRL</t>
  </si>
  <si>
    <t>Centro diurno per pazienti psichiatrici</t>
  </si>
  <si>
    <t>29/2012</t>
  </si>
  <si>
    <t>220/2012 (Atto Notaio Biavati 36570/23700/2017</t>
  </si>
  <si>
    <t>GEOCASA SRL</t>
  </si>
  <si>
    <t>C. D. Alzheimer</t>
  </si>
  <si>
    <t>Via Bevagna - Bastia Umbra</t>
  </si>
  <si>
    <t>227/2017</t>
  </si>
  <si>
    <t>1384/2017</t>
  </si>
  <si>
    <t xml:space="preserve"> </t>
  </si>
  <si>
    <t>TRASIMENO</t>
  </si>
  <si>
    <t>TS01</t>
  </si>
  <si>
    <t>COMUNE DI TUORO</t>
  </si>
  <si>
    <t>Via del Porto - Tuoro sul Trasimeno</t>
  </si>
  <si>
    <t>13789/2015</t>
  </si>
  <si>
    <t>TS07</t>
  </si>
  <si>
    <t>COMUNE DI PANICALE</t>
  </si>
  <si>
    <t>Centro di  salute (Tras.no Sud)</t>
  </si>
  <si>
    <t>Via M.L.King  - Fraz. Tavernelle (Panicale)</t>
  </si>
  <si>
    <t>159/2021</t>
  </si>
  <si>
    <t>3317/2021</t>
  </si>
  <si>
    <t>TS10</t>
  </si>
  <si>
    <t>MARCHETTI MILENA</t>
  </si>
  <si>
    <t>Centro di salute(Tras.no Ovest)</t>
  </si>
  <si>
    <t>Via  Carducci ,19 - Castiglione del Lago</t>
  </si>
  <si>
    <t>140/2017</t>
  </si>
  <si>
    <t>6516/2017</t>
  </si>
  <si>
    <t>MARCHETTI MONICA</t>
  </si>
  <si>
    <t>PETRUCCI GIUSEPPE</t>
  </si>
  <si>
    <t>TS12</t>
  </si>
  <si>
    <t>COMUNE DI MAGIONE</t>
  </si>
  <si>
    <t>Centro di Salute</t>
  </si>
  <si>
    <t>Viale della Libertà - Magione</t>
  </si>
  <si>
    <t>17183/02</t>
  </si>
  <si>
    <t>7749/2002</t>
  </si>
  <si>
    <t>TS18</t>
  </si>
  <si>
    <t>BISTACCHI-MATERA- FIORETTI-DONNINI</t>
  </si>
  <si>
    <t>Serv.Veterinario</t>
  </si>
  <si>
    <t>Via Carducci ,15 - Castiglione del Lago</t>
  </si>
  <si>
    <t>81/2016</t>
  </si>
  <si>
    <t>4447/2016</t>
  </si>
  <si>
    <t>TS23</t>
  </si>
  <si>
    <t>ASP SAN SEBASTIANO (Con sublocazione Comune di Panicale per porzione immobile)</t>
  </si>
  <si>
    <t>Uffici amm.vi e servizio veterinario</t>
  </si>
  <si>
    <t>Via Belvedere, 16 - Panicale</t>
  </si>
  <si>
    <t>1783/2012     47/2013</t>
  </si>
  <si>
    <t>47/2013</t>
  </si>
  <si>
    <t>TS27</t>
  </si>
  <si>
    <t xml:space="preserve"> COMUNE DI PANICALE /ASP SAN SEBASTIANO</t>
  </si>
  <si>
    <t>RSA S.Sebastiano</t>
  </si>
  <si>
    <t>Via Q. Fratini - Panicale</t>
  </si>
  <si>
    <t>1783/2012</t>
  </si>
  <si>
    <t>PERUGIA</t>
  </si>
  <si>
    <t>PG02</t>
  </si>
  <si>
    <t>CALZONI MARIA</t>
  </si>
  <si>
    <t>Archivio Aziendale</t>
  </si>
  <si>
    <t>Via Casenuove ,10 - Colle Umberto (Perugia)</t>
  </si>
  <si>
    <t>114/2015</t>
  </si>
  <si>
    <t>6693/2015</t>
  </si>
  <si>
    <t>PG16</t>
  </si>
  <si>
    <t>COMUNE DI CORCIANO</t>
  </si>
  <si>
    <t>Centro di salute (Perugia 6)</t>
  </si>
  <si>
    <t>Via A. Gramsci 6/a Ellera (Corciano)</t>
  </si>
  <si>
    <t>2/2003</t>
  </si>
  <si>
    <t>2379/2003</t>
  </si>
  <si>
    <t>PG17</t>
  </si>
  <si>
    <t>ETN SOC ING.</t>
  </si>
  <si>
    <t>Riabilitazione Adulti</t>
  </si>
  <si>
    <t>Via A. Gramsci,6/b - Ellera (Corciano)</t>
  </si>
  <si>
    <t>49/2020</t>
  </si>
  <si>
    <t>3213/2020</t>
  </si>
  <si>
    <t>PG18</t>
  </si>
  <si>
    <t>CICCHI E RIGHI</t>
  </si>
  <si>
    <t>Centro servizi psichiatrici (Ex CIM)</t>
  </si>
  <si>
    <t>Via della Scuola,59/I -  Ponte San Giovanni (Perugia)</t>
  </si>
  <si>
    <t>164/2021</t>
  </si>
  <si>
    <t>5483/2021</t>
  </si>
  <si>
    <t>PG20</t>
  </si>
  <si>
    <t>COMUNE DI TORGIANO</t>
  </si>
  <si>
    <t>Via Principe Umberto, 96 -Torgiano</t>
  </si>
  <si>
    <t>2680/1999</t>
  </si>
  <si>
    <t>597/1999</t>
  </si>
  <si>
    <t>PG29</t>
  </si>
  <si>
    <t>IMMOBILIARE GIEMME SAS</t>
  </si>
  <si>
    <t>Centro Terapeutico-Csm</t>
  </si>
  <si>
    <t>Via  della Scuola,75 - Ponte San Giovanni (Perugia)</t>
  </si>
  <si>
    <t>10/2007</t>
  </si>
  <si>
    <t>9246/2007</t>
  </si>
  <si>
    <t>ATRON ITALIA DI PIGHETTI</t>
  </si>
  <si>
    <t>Uffici amm.vi U.O. Acquisti Beni e Servizi (in prossimità sede Direzione Generale)</t>
  </si>
  <si>
    <t>Via R. Gallenga 2 Perugia</t>
  </si>
  <si>
    <t>31/058/2022</t>
  </si>
  <si>
    <t>134/2016</t>
  </si>
  <si>
    <t>8868/2016</t>
  </si>
  <si>
    <t>PG50</t>
  </si>
  <si>
    <t>ATER</t>
  </si>
  <si>
    <t>Unità di Convivenza</t>
  </si>
  <si>
    <t>Ex 'Via Romana 110 -  Via Santucci 98 Perugia</t>
  </si>
  <si>
    <t>PG51</t>
  </si>
  <si>
    <t>Ex 'Via Romana 112 -  Via Santucci 100 Perugia</t>
  </si>
  <si>
    <t>PG52</t>
  </si>
  <si>
    <t>Ex 'Via Romana 110 -  Via Santucci 106 Perugia</t>
  </si>
  <si>
    <t>PG53</t>
  </si>
  <si>
    <t>Via San Manno,13 - Perugia</t>
  </si>
  <si>
    <t>PG56</t>
  </si>
  <si>
    <t>Via Pinturicchio, 58 - Perugia</t>
  </si>
  <si>
    <t>PG73</t>
  </si>
  <si>
    <t xml:space="preserve">Unità di Convivenza </t>
  </si>
  <si>
    <t>Ex Via Romana - Via Santucci 104 Perugia</t>
  </si>
  <si>
    <t>160/2010</t>
  </si>
  <si>
    <t>PG68</t>
  </si>
  <si>
    <t>AZIENDA OSPEDALIERA</t>
  </si>
  <si>
    <t>Servizio SERT</t>
  </si>
  <si>
    <t>Ospedale Santa Maria della Misericordia Perugia</t>
  </si>
  <si>
    <t xml:space="preserve">1/2021 </t>
  </si>
  <si>
    <t>4791/2020</t>
  </si>
  <si>
    <t>PG75</t>
  </si>
  <si>
    <t>HOTEL MELODY SRL</t>
  </si>
  <si>
    <t>HOTEL COVID-19</t>
  </si>
  <si>
    <t>S.S. E45+KM 55,800 Deruta</t>
  </si>
  <si>
    <t>N. 2 piani – N. 24 camere</t>
  </si>
  <si>
    <t>172/2020</t>
  </si>
  <si>
    <t>4367/2020</t>
  </si>
  <si>
    <t>SILPA DI CARLONI M. SAS</t>
  </si>
  <si>
    <t>Servizio operatori disinfettori</t>
  </si>
  <si>
    <t>Via Patrono d'Italia 43 - S. M.A. degli Angeli</t>
  </si>
  <si>
    <t>2/2017</t>
  </si>
  <si>
    <t>530/2017</t>
  </si>
  <si>
    <t>CALABRESE RUSSO</t>
  </si>
  <si>
    <t xml:space="preserve"> Via Cristiano Fraz. Ponte Pattoli n. 29 - Perugia</t>
  </si>
  <si>
    <t>191/2018</t>
  </si>
  <si>
    <t>13081/2018</t>
  </si>
  <si>
    <t>TODI/MARSCIANO</t>
  </si>
  <si>
    <t>TM06</t>
  </si>
  <si>
    <t>COMUNE DI DERUTA</t>
  </si>
  <si>
    <t>Quartiere dell'Arte - Deruta</t>
  </si>
  <si>
    <t>2592/2019</t>
  </si>
  <si>
    <t>25/2019</t>
  </si>
  <si>
    <t>TM09</t>
  </si>
  <si>
    <t>COMUNE DI MARSCIANO</t>
  </si>
  <si>
    <t>Piazza della Vittoria 1  Fraz. Spina - Marsciano</t>
  </si>
  <si>
    <t>1323/2018</t>
  </si>
  <si>
    <t>3323/2018</t>
  </si>
  <si>
    <t>TM11</t>
  </si>
  <si>
    <t>COMUNE DI MASSA MARTANA</t>
  </si>
  <si>
    <t>Via Flaminia vecchia -  Massa Martana</t>
  </si>
  <si>
    <t>1359/2006</t>
  </si>
  <si>
    <t>5175/2006</t>
  </si>
  <si>
    <t>TM14</t>
  </si>
  <si>
    <t>Fondazione  CRISPOLTI  (ex istituto Artigianelli)</t>
  </si>
  <si>
    <t>Servizio disturbi comportamentali dell'alimentazione</t>
  </si>
  <si>
    <t>Via Cesia,65 - Todi</t>
  </si>
  <si>
    <t>83/2020</t>
  </si>
  <si>
    <t>4364/2020</t>
  </si>
  <si>
    <t>TM23</t>
  </si>
  <si>
    <t>COMUNE DI FRATTA TODINA</t>
  </si>
  <si>
    <t>Centro Alzheimer</t>
  </si>
  <si>
    <t>Via Roma 38 Piano n. 1 - Fratta Todina</t>
  </si>
  <si>
    <t>226/2015</t>
  </si>
  <si>
    <t>12480/2015</t>
  </si>
  <si>
    <t>TM24</t>
  </si>
  <si>
    <t>Centro diurno stimolazione integrata per disabilità</t>
  </si>
  <si>
    <t>Via Roma 38 Piano n. 2 - Fratta Todina</t>
  </si>
  <si>
    <t>197/2017</t>
  </si>
  <si>
    <t>11078/2017</t>
  </si>
  <si>
    <t>ALTO  TEVERE</t>
  </si>
  <si>
    <t>AT01</t>
  </si>
  <si>
    <t>FONDAZIONE MONTE TORRIOLI (compartecipazione di 1/3 del canone dal Comune)</t>
  </si>
  <si>
    <t>Dipartimento Salute Mentale - ex CIM</t>
  </si>
  <si>
    <t>Viale Diaz - Città di Castello</t>
  </si>
  <si>
    <t>14/2017</t>
  </si>
  <si>
    <t>119/2017</t>
  </si>
  <si>
    <t>AT03</t>
  </si>
  <si>
    <t>COMUNE DI CITTA' DI CASTELLO</t>
  </si>
  <si>
    <t xml:space="preserve">Centro Salute </t>
  </si>
  <si>
    <t>Via Togliatti - Città di Castello</t>
  </si>
  <si>
    <t>1241/2014</t>
  </si>
  <si>
    <t>394/2014</t>
  </si>
  <si>
    <t>AT07</t>
  </si>
  <si>
    <t>F.LLI LUCACCIONI S.N.C.</t>
  </si>
  <si>
    <t>SIEE, Riabilitazione e Assistenza Protesica</t>
  </si>
  <si>
    <t>Via del salaiolo, n.4A e 8A - Città di Castello</t>
  </si>
  <si>
    <t>15/2015</t>
  </si>
  <si>
    <t>202/2015</t>
  </si>
  <si>
    <t xml:space="preserve">F.LLI LUCACCIONI S.N.C. </t>
  </si>
  <si>
    <t>Consultorio Familiare</t>
  </si>
  <si>
    <t>Via del Slaiolo, n.4A - Città di Castello</t>
  </si>
  <si>
    <t>170/2020</t>
  </si>
  <si>
    <t>1648/2020</t>
  </si>
  <si>
    <t>AT09</t>
  </si>
  <si>
    <t>ASP ISTITUTI RIUNITI DI BENEFICENZA 8EX IRBE)</t>
  </si>
  <si>
    <t>Uffici Amministrativi e Sala Riunioni – Disturbi alimentazione</t>
  </si>
  <si>
    <t>Via Cavour - Umbertide</t>
  </si>
  <si>
    <t>529/2013</t>
  </si>
  <si>
    <t>5/2013</t>
  </si>
  <si>
    <t>AT10</t>
  </si>
  <si>
    <t>Fraz. Trestina - Città di Castello</t>
  </si>
  <si>
    <t>399/2007</t>
  </si>
  <si>
    <t>1518/2007</t>
  </si>
  <si>
    <t>AT11</t>
  </si>
  <si>
    <t>PICCHI SERGIO  (EREDI PICCHI LUIGI)</t>
  </si>
  <si>
    <t>Centro Diurno Alzheimer</t>
  </si>
  <si>
    <t>Via Lambruschini Trestina -Città di Castello</t>
  </si>
  <si>
    <t>135/2016</t>
  </si>
  <si>
    <t>1282/2016</t>
  </si>
  <si>
    <t>AT12</t>
  </si>
  <si>
    <t>COMUNE DI PIETRALUNGA</t>
  </si>
  <si>
    <t>Via Cesare Battisti - Pietralunga</t>
  </si>
  <si>
    <t>46/2020</t>
  </si>
  <si>
    <t>2210/2020</t>
  </si>
  <si>
    <t>AT13</t>
  </si>
  <si>
    <t>COMUNE DI CITERNA</t>
  </si>
  <si>
    <t>Loc. Pistrino - Citerna</t>
  </si>
  <si>
    <t xml:space="preserve">88/2020 </t>
  </si>
  <si>
    <t>562/2020</t>
  </si>
  <si>
    <t>ANEBION srl</t>
  </si>
  <si>
    <t>Servizi veterinari</t>
  </si>
  <si>
    <t>Via della Repubblica - Umbertide</t>
  </si>
  <si>
    <t>105+46</t>
  </si>
  <si>
    <t>81-204/17</t>
  </si>
  <si>
    <t>4166-11764/17</t>
  </si>
  <si>
    <t>Centro disabili ass. socio sanitaria salute mentale</t>
  </si>
  <si>
    <t>Via Pomarancio - Umbertide</t>
  </si>
  <si>
    <t>60/2017</t>
  </si>
  <si>
    <t>359/2017</t>
  </si>
  <si>
    <t>POLIS FONDI SGR PA</t>
  </si>
  <si>
    <t>Centro di salute</t>
  </si>
  <si>
    <t xml:space="preserve"> Via Fabbrini, 2 - S. Giustino</t>
  </si>
  <si>
    <t>13/2019</t>
  </si>
  <si>
    <t>61/2019</t>
  </si>
  <si>
    <t>ALTO CHIASCIO</t>
  </si>
  <si>
    <t>AC01</t>
  </si>
  <si>
    <t>LA NUOVA GUBBIO SRL</t>
  </si>
  <si>
    <t>SERT</t>
  </si>
  <si>
    <t>Via Toschi Mosca - Gubbio</t>
  </si>
  <si>
    <t>160/2021</t>
  </si>
  <si>
    <t>4945/2021</t>
  </si>
  <si>
    <t>AC02</t>
  </si>
  <si>
    <t>FIORUCCI LUCIA</t>
  </si>
  <si>
    <t>Unità Convivenza Femminile (ex CIM) Immobile arredato dalla proprietà</t>
  </si>
  <si>
    <t>Via Reposati - Gubbio</t>
  </si>
  <si>
    <t>324/2006</t>
  </si>
  <si>
    <t>225/2006</t>
  </si>
  <si>
    <t>AC03</t>
  </si>
  <si>
    <t>P&amp;F SRL</t>
  </si>
  <si>
    <t>Via B.Ubaldi-C.Dir. "Prato" - Gubbio</t>
  </si>
  <si>
    <t>18/2013</t>
  </si>
  <si>
    <t>13/2013</t>
  </si>
  <si>
    <t>AC05</t>
  </si>
  <si>
    <t>Gruppo Famiglia</t>
  </si>
  <si>
    <t>P.za Diogene  - Gubbio</t>
  </si>
  <si>
    <t>0103/2021</t>
  </si>
  <si>
    <t>AC09</t>
  </si>
  <si>
    <t>CONFEZIONE EBI SNC</t>
  </si>
  <si>
    <t>Via G.Agostinelli - Sigillo</t>
  </si>
  <si>
    <t>76/2016</t>
  </si>
  <si>
    <t>589/2016</t>
  </si>
  <si>
    <t>Fitti Passivi SOMMANO</t>
  </si>
  <si>
    <t>INAIL</t>
  </si>
  <si>
    <t>Ospedale di Gubbio - Gualdo Tadino</t>
  </si>
  <si>
    <t>Loc .Branca - Gubbio</t>
  </si>
  <si>
    <t>12089/2007</t>
  </si>
  <si>
    <t>T O T A L E</t>
  </si>
  <si>
    <t xml:space="preserve">  </t>
  </si>
  <si>
    <t>HOTEL COVID - PREVISTO RIMBORSO CON FONDI STATALI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</si>
</sst>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-410]\ * #,##0.00_-;\-[$€-410]\ * #,##0.00_-;_-[$€-410]\ * \-??_-;_-@_-"/>
    <numFmt numFmtId="166" formatCode="dd/mm/yyyy"/>
    <numFmt numFmtId="167" formatCode="_-[$€-2]\ * #,##0.00_-;\-[$€-2]\ * #,##0.00_-;_-[$€-2]\ * \-??_-;_-@_-"/>
    <numFmt numFmtId="168" formatCode="0"/>
    <numFmt numFmtId="169" formatCode="[$€-410]\ #,##0.00;[RED]\-[$€-410]\ #,##0.00"/>
    <numFmt numFmtId="170" formatCode="#,##0.00"/>
    <numFmt numFmtId="171" formatCode="&quot;€ &quot;#,##0.00;[RED]&quot;-€ &quot;#,##0.00"/>
  </numFmts>
  <fonts count="11">
    <font>
      <sz val="10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5"/>
      <name val="Calibri"/>
      <family val="2"/>
    </font>
    <font>
      <sz val="10"/>
      <name val="Cambria"/>
      <family val="1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2" borderId="0" xfId="0" applyFont="1" applyFill="1" applyBorder="1" applyAlignment="1">
      <alignment horizontal="center" vertical="center" textRotation="255"/>
    </xf>
    <xf numFmtId="168" fontId="2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 vertical="center" textRotation="255"/>
    </xf>
    <xf numFmtId="164" fontId="5" fillId="3" borderId="0" xfId="0" applyFont="1" applyFill="1" applyBorder="1" applyAlignment="1">
      <alignment horizontal="center" vertical="center" textRotation="255"/>
    </xf>
    <xf numFmtId="164" fontId="7" fillId="0" borderId="0" xfId="0" applyFont="1" applyAlignment="1">
      <alignment/>
    </xf>
    <xf numFmtId="164" fontId="5" fillId="4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8" fillId="5" borderId="0" xfId="0" applyFont="1" applyFill="1" applyBorder="1" applyAlignment="1">
      <alignment horizontal="center" vertical="center" textRotation="255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 textRotation="255"/>
    </xf>
    <xf numFmtId="164" fontId="5" fillId="6" borderId="0" xfId="0" applyFont="1" applyFill="1" applyBorder="1" applyAlignment="1">
      <alignment horizontal="center" vertical="center" textRotation="255"/>
    </xf>
    <xf numFmtId="164" fontId="6" fillId="0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10" fillId="7" borderId="0" xfId="0" applyFont="1" applyFill="1" applyBorder="1" applyAlignment="1">
      <alignment horizontal="center" vertical="center" textRotation="255"/>
    </xf>
    <xf numFmtId="165" fontId="1" fillId="0" borderId="0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56" zoomScaleNormal="56" workbookViewId="0" topLeftCell="B64">
      <selection activeCell="F81" sqref="F81"/>
    </sheetView>
  </sheetViews>
  <sheetFormatPr defaultColWidth="9.140625" defaultRowHeight="12.75" customHeight="1"/>
  <cols>
    <col min="1" max="1" width="9.421875" style="1" customWidth="1"/>
    <col min="2" max="2" width="8.140625" style="2" customWidth="1"/>
    <col min="3" max="3" width="8.8515625" style="3" hidden="1" customWidth="1"/>
    <col min="4" max="4" width="41.7109375" style="4" customWidth="1"/>
    <col min="5" max="5" width="60.00390625" style="5" customWidth="1"/>
    <col min="6" max="6" width="38.57421875" style="6" customWidth="1"/>
    <col min="7" max="7" width="15.57421875" style="7" customWidth="1"/>
    <col min="8" max="8" width="19.00390625" style="8" customWidth="1"/>
    <col min="9" max="9" width="20.57421875" style="9" customWidth="1"/>
    <col min="10" max="10" width="15.8515625" style="1" customWidth="1"/>
    <col min="11" max="11" width="24.57421875" style="10" customWidth="1"/>
    <col min="12" max="14" width="9.00390625" style="1" customWidth="1"/>
    <col min="15" max="15" width="16.00390625" style="1" customWidth="1"/>
    <col min="16" max="16" width="14.57421875" style="1" customWidth="1"/>
    <col min="17" max="17" width="14.140625" style="1" customWidth="1"/>
    <col min="18" max="16384" width="9.00390625" style="1" customWidth="1"/>
  </cols>
  <sheetData>
    <row r="1" spans="1:11" ht="22.5" customHeight="1">
      <c r="A1" s="11"/>
      <c r="B1" s="12"/>
      <c r="C1" s="13" t="s">
        <v>0</v>
      </c>
      <c r="D1" s="13"/>
      <c r="E1" s="13"/>
      <c r="F1" s="13"/>
      <c r="G1" s="13"/>
      <c r="H1" s="13"/>
      <c r="I1" s="13"/>
      <c r="J1" s="11"/>
      <c r="K1" s="14"/>
    </row>
    <row r="2" spans="1:11" s="22" customFormat="1" ht="72" customHeight="1">
      <c r="A2" s="15"/>
      <c r="B2" s="16" t="s">
        <v>1</v>
      </c>
      <c r="C2" s="17" t="s">
        <v>2</v>
      </c>
      <c r="D2" s="17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20" t="s">
        <v>8</v>
      </c>
      <c r="J2" s="15" t="s">
        <v>9</v>
      </c>
      <c r="K2" s="21" t="s">
        <v>10</v>
      </c>
    </row>
    <row r="3" spans="1:11" ht="40.5" customHeight="1">
      <c r="A3" s="23" t="s">
        <v>11</v>
      </c>
      <c r="B3" s="24">
        <v>1</v>
      </c>
      <c r="C3" s="25" t="s">
        <v>12</v>
      </c>
      <c r="D3" s="26" t="s">
        <v>13</v>
      </c>
      <c r="E3" s="27" t="s">
        <v>14</v>
      </c>
      <c r="F3" s="28" t="s">
        <v>15</v>
      </c>
      <c r="G3" s="29">
        <v>100</v>
      </c>
      <c r="H3" s="30">
        <f>1195.76+1195.76+1195.76+1195.76</f>
        <v>4783.04</v>
      </c>
      <c r="I3" s="31">
        <v>45900</v>
      </c>
      <c r="J3" s="32" t="s">
        <v>16</v>
      </c>
      <c r="K3" s="33" t="s">
        <v>17</v>
      </c>
    </row>
    <row r="4" spans="1:11" ht="40.5" customHeight="1">
      <c r="A4" s="23"/>
      <c r="B4" s="24">
        <f aca="true" t="shared" si="0" ref="B4:B15">+B3+1</f>
        <v>2</v>
      </c>
      <c r="C4" s="25" t="s">
        <v>18</v>
      </c>
      <c r="D4" s="26" t="s">
        <v>19</v>
      </c>
      <c r="E4" s="27" t="s">
        <v>20</v>
      </c>
      <c r="F4" s="28" t="s">
        <v>21</v>
      </c>
      <c r="G4" s="29">
        <v>98.38</v>
      </c>
      <c r="H4" s="34">
        <f>4075+4075</f>
        <v>8150</v>
      </c>
      <c r="I4" s="31">
        <v>44481</v>
      </c>
      <c r="J4" s="32" t="s">
        <v>22</v>
      </c>
      <c r="K4" s="33" t="s">
        <v>23</v>
      </c>
    </row>
    <row r="5" spans="1:11" ht="40.5" customHeight="1">
      <c r="A5" s="23"/>
      <c r="B5" s="24">
        <f t="shared" si="0"/>
        <v>3</v>
      </c>
      <c r="C5" s="25" t="s">
        <v>24</v>
      </c>
      <c r="D5" s="26" t="s">
        <v>25</v>
      </c>
      <c r="E5" s="27" t="s">
        <v>20</v>
      </c>
      <c r="F5" s="28" t="s">
        <v>21</v>
      </c>
      <c r="G5" s="29">
        <v>118.85</v>
      </c>
      <c r="H5" s="34">
        <f>4925+4925</f>
        <v>9850</v>
      </c>
      <c r="I5" s="35">
        <v>44481</v>
      </c>
      <c r="J5" s="32" t="s">
        <v>26</v>
      </c>
      <c r="K5" s="33" t="s">
        <v>27</v>
      </c>
    </row>
    <row r="6" spans="1:11" ht="40.5" customHeight="1">
      <c r="A6" s="23"/>
      <c r="B6" s="24">
        <f t="shared" si="0"/>
        <v>4</v>
      </c>
      <c r="C6" s="25" t="s">
        <v>28</v>
      </c>
      <c r="D6" s="26" t="s">
        <v>29</v>
      </c>
      <c r="E6" s="27" t="s">
        <v>30</v>
      </c>
      <c r="F6" s="28" t="s">
        <v>31</v>
      </c>
      <c r="G6" s="29">
        <v>190</v>
      </c>
      <c r="H6" s="34">
        <f>1828+2595.5+5191</f>
        <v>9614.5</v>
      </c>
      <c r="I6" s="35">
        <v>45747</v>
      </c>
      <c r="J6" s="32" t="s">
        <v>32</v>
      </c>
      <c r="K6" s="33" t="s">
        <v>33</v>
      </c>
    </row>
    <row r="7" spans="1:11" ht="40.5" customHeight="1">
      <c r="A7" s="23"/>
      <c r="B7" s="24">
        <f t="shared" si="0"/>
        <v>5</v>
      </c>
      <c r="C7" s="25" t="s">
        <v>34</v>
      </c>
      <c r="D7" s="26" t="s">
        <v>35</v>
      </c>
      <c r="E7" s="27" t="s">
        <v>30</v>
      </c>
      <c r="F7" s="28" t="s">
        <v>36</v>
      </c>
      <c r="G7" s="29">
        <v>477.5</v>
      </c>
      <c r="H7" s="34">
        <v>15338.08</v>
      </c>
      <c r="I7" s="35">
        <v>46022</v>
      </c>
      <c r="J7" s="32" t="s">
        <v>37</v>
      </c>
      <c r="K7" s="36" t="s">
        <v>38</v>
      </c>
    </row>
    <row r="8" spans="1:11" ht="40.5" customHeight="1">
      <c r="A8" s="23"/>
      <c r="B8" s="24">
        <f t="shared" si="0"/>
        <v>6</v>
      </c>
      <c r="C8" s="25" t="s">
        <v>39</v>
      </c>
      <c r="D8" s="26" t="s">
        <v>40</v>
      </c>
      <c r="E8" s="27" t="s">
        <v>41</v>
      </c>
      <c r="F8" s="28" t="s">
        <v>42</v>
      </c>
      <c r="G8" s="29">
        <v>515</v>
      </c>
      <c r="H8" s="34">
        <f>15642+15642</f>
        <v>31284</v>
      </c>
      <c r="I8" s="35">
        <v>45432</v>
      </c>
      <c r="J8" s="32" t="s">
        <v>43</v>
      </c>
      <c r="K8" s="37" t="s">
        <v>44</v>
      </c>
    </row>
    <row r="9" spans="1:11" ht="40.5" customHeight="1">
      <c r="A9" s="23"/>
      <c r="B9" s="24">
        <f t="shared" si="0"/>
        <v>7</v>
      </c>
      <c r="C9" s="25" t="s">
        <v>45</v>
      </c>
      <c r="D9" s="26" t="s">
        <v>46</v>
      </c>
      <c r="E9" s="38" t="s">
        <v>47</v>
      </c>
      <c r="F9" s="28" t="s">
        <v>48</v>
      </c>
      <c r="G9" s="29">
        <v>570</v>
      </c>
      <c r="H9" s="34">
        <f>10888.5+10888.5+10888.5+10888.5</f>
        <v>43554</v>
      </c>
      <c r="I9" s="35">
        <v>45474</v>
      </c>
      <c r="J9" s="32" t="s">
        <v>49</v>
      </c>
      <c r="K9" s="33" t="s">
        <v>50</v>
      </c>
    </row>
    <row r="10" spans="1:11" ht="40.5" customHeight="1">
      <c r="A10" s="23"/>
      <c r="B10" s="24">
        <f t="shared" si="0"/>
        <v>8</v>
      </c>
      <c r="C10" s="25" t="s">
        <v>51</v>
      </c>
      <c r="D10" s="26" t="s">
        <v>52</v>
      </c>
      <c r="E10" s="27" t="s">
        <v>30</v>
      </c>
      <c r="F10" s="28" t="s">
        <v>53</v>
      </c>
      <c r="G10" s="29">
        <v>190</v>
      </c>
      <c r="H10" s="34">
        <f aca="true" t="shared" si="1" ref="H10:H11">1800+1800</f>
        <v>3600</v>
      </c>
      <c r="I10" s="35">
        <v>46006</v>
      </c>
      <c r="J10" s="32" t="s">
        <v>54</v>
      </c>
      <c r="K10" s="33" t="s">
        <v>55</v>
      </c>
    </row>
    <row r="11" spans="1:11" ht="40.5" customHeight="1">
      <c r="A11" s="23"/>
      <c r="B11" s="24">
        <f t="shared" si="0"/>
        <v>9</v>
      </c>
      <c r="C11" s="25" t="s">
        <v>56</v>
      </c>
      <c r="D11" s="26" t="s">
        <v>52</v>
      </c>
      <c r="E11" s="38" t="s">
        <v>57</v>
      </c>
      <c r="F11" s="28" t="s">
        <v>58</v>
      </c>
      <c r="G11" s="29">
        <v>253</v>
      </c>
      <c r="H11" s="34">
        <f t="shared" si="1"/>
        <v>3600</v>
      </c>
      <c r="I11" s="35">
        <v>46006</v>
      </c>
      <c r="J11" s="32" t="s">
        <v>59</v>
      </c>
      <c r="K11" s="33" t="s">
        <v>60</v>
      </c>
    </row>
    <row r="12" spans="1:11" ht="40.5" customHeight="1">
      <c r="A12" s="23"/>
      <c r="B12" s="24">
        <f t="shared" si="0"/>
        <v>10</v>
      </c>
      <c r="C12" s="25" t="s">
        <v>61</v>
      </c>
      <c r="D12" s="26" t="s">
        <v>62</v>
      </c>
      <c r="E12" s="38" t="s">
        <v>63</v>
      </c>
      <c r="F12" s="28" t="s">
        <v>64</v>
      </c>
      <c r="G12" s="29">
        <v>160</v>
      </c>
      <c r="H12" s="34">
        <f>4800+4800</f>
        <v>9600</v>
      </c>
      <c r="I12" s="35">
        <v>44530</v>
      </c>
      <c r="J12" s="32" t="s">
        <v>65</v>
      </c>
      <c r="K12" s="33" t="s">
        <v>66</v>
      </c>
    </row>
    <row r="13" spans="1:11" ht="40.5" customHeight="1">
      <c r="A13" s="23"/>
      <c r="B13" s="24">
        <f t="shared" si="0"/>
        <v>11</v>
      </c>
      <c r="C13" s="25"/>
      <c r="D13" s="26" t="s">
        <v>67</v>
      </c>
      <c r="E13" s="38" t="s">
        <v>68</v>
      </c>
      <c r="F13" s="28" t="s">
        <v>69</v>
      </c>
      <c r="G13" s="29">
        <v>125</v>
      </c>
      <c r="H13" s="34">
        <f>2500+2500</f>
        <v>5000</v>
      </c>
      <c r="I13" s="35">
        <v>45657</v>
      </c>
      <c r="J13" s="32" t="s">
        <v>70</v>
      </c>
      <c r="K13" s="33" t="s">
        <v>71</v>
      </c>
    </row>
    <row r="14" spans="1:11" ht="55.5" customHeight="1">
      <c r="A14" s="23"/>
      <c r="B14" s="24">
        <f t="shared" si="0"/>
        <v>12</v>
      </c>
      <c r="C14" s="25"/>
      <c r="D14" s="26" t="s">
        <v>72</v>
      </c>
      <c r="E14" s="38" t="s">
        <v>73</v>
      </c>
      <c r="F14" s="28" t="s">
        <v>42</v>
      </c>
      <c r="G14" s="29">
        <v>195</v>
      </c>
      <c r="H14" s="34">
        <f>6455.33+6455.33</f>
        <v>12910.66</v>
      </c>
      <c r="I14" s="35">
        <v>44548</v>
      </c>
      <c r="J14" s="39" t="s">
        <v>74</v>
      </c>
      <c r="K14" s="40" t="s">
        <v>75</v>
      </c>
    </row>
    <row r="15" spans="1:11" ht="40.5" customHeight="1">
      <c r="A15" s="23"/>
      <c r="B15" s="24">
        <f t="shared" si="0"/>
        <v>13</v>
      </c>
      <c r="C15" s="25"/>
      <c r="D15" s="26" t="s">
        <v>76</v>
      </c>
      <c r="E15" s="38" t="s">
        <v>77</v>
      </c>
      <c r="F15" s="28" t="s">
        <v>78</v>
      </c>
      <c r="G15" s="29">
        <v>406</v>
      </c>
      <c r="H15" s="34">
        <f>15250+15250</f>
        <v>30500</v>
      </c>
      <c r="I15" s="35">
        <v>45260</v>
      </c>
      <c r="J15" s="39" t="s">
        <v>79</v>
      </c>
      <c r="K15" s="33" t="s">
        <v>80</v>
      </c>
    </row>
    <row r="16" spans="1:11" ht="9.75" customHeight="1">
      <c r="A16" s="41"/>
      <c r="B16" s="24"/>
      <c r="C16" s="25"/>
      <c r="D16" s="26"/>
      <c r="E16" s="38"/>
      <c r="F16" s="28" t="s">
        <v>81</v>
      </c>
      <c r="G16" s="29"/>
      <c r="H16" s="34"/>
      <c r="I16" s="35"/>
      <c r="J16" s="39"/>
      <c r="K16" s="33"/>
    </row>
    <row r="17" spans="1:11" ht="36.75" customHeight="1">
      <c r="A17" s="42" t="s">
        <v>82</v>
      </c>
      <c r="B17" s="24">
        <v>14</v>
      </c>
      <c r="C17" s="25" t="s">
        <v>83</v>
      </c>
      <c r="D17" s="26" t="s">
        <v>84</v>
      </c>
      <c r="E17" s="27" t="s">
        <v>30</v>
      </c>
      <c r="F17" s="28" t="s">
        <v>85</v>
      </c>
      <c r="G17" s="29">
        <v>90</v>
      </c>
      <c r="H17" s="34">
        <f>250+250</f>
        <v>500</v>
      </c>
      <c r="I17" s="35">
        <v>43982</v>
      </c>
      <c r="J17" s="32"/>
      <c r="K17" s="33" t="s">
        <v>86</v>
      </c>
    </row>
    <row r="18" spans="1:11" ht="36.75" customHeight="1">
      <c r="A18" s="42"/>
      <c r="B18" s="24">
        <f aca="true" t="shared" si="2" ref="B18:B25">+B17+1</f>
        <v>15</v>
      </c>
      <c r="C18" s="25" t="s">
        <v>87</v>
      </c>
      <c r="D18" s="26" t="s">
        <v>88</v>
      </c>
      <c r="E18" s="27" t="s">
        <v>89</v>
      </c>
      <c r="F18" s="28" t="s">
        <v>90</v>
      </c>
      <c r="G18" s="29">
        <v>650</v>
      </c>
      <c r="H18" s="34">
        <f>10902.97+10902.97</f>
        <v>21805.94</v>
      </c>
      <c r="I18" s="35">
        <v>46446</v>
      </c>
      <c r="J18" s="32" t="s">
        <v>91</v>
      </c>
      <c r="K18" s="33" t="s">
        <v>92</v>
      </c>
    </row>
    <row r="19" spans="1:11" ht="36.75" customHeight="1">
      <c r="A19" s="42"/>
      <c r="B19" s="24">
        <f t="shared" si="2"/>
        <v>16</v>
      </c>
      <c r="C19" s="25" t="s">
        <v>93</v>
      </c>
      <c r="D19" s="26" t="s">
        <v>94</v>
      </c>
      <c r="E19" s="38" t="s">
        <v>95</v>
      </c>
      <c r="F19" s="29" t="s">
        <v>96</v>
      </c>
      <c r="G19" s="29">
        <v>636</v>
      </c>
      <c r="H19" s="34">
        <f aca="true" t="shared" si="3" ref="H19:H20">3431.67+3431.67</f>
        <v>6863.34</v>
      </c>
      <c r="I19" s="35">
        <v>45016</v>
      </c>
      <c r="J19" s="32" t="s">
        <v>97</v>
      </c>
      <c r="K19" s="33" t="s">
        <v>98</v>
      </c>
    </row>
    <row r="20" spans="1:11" ht="36.75" customHeight="1">
      <c r="A20" s="42"/>
      <c r="B20" s="24">
        <f t="shared" si="2"/>
        <v>17</v>
      </c>
      <c r="C20" s="25"/>
      <c r="D20" s="26" t="s">
        <v>99</v>
      </c>
      <c r="E20" s="38"/>
      <c r="F20" s="29"/>
      <c r="G20" s="29"/>
      <c r="H20" s="34">
        <f t="shared" si="3"/>
        <v>6863.34</v>
      </c>
      <c r="I20" s="35">
        <v>45016</v>
      </c>
      <c r="J20" s="32" t="s">
        <v>97</v>
      </c>
      <c r="K20" s="33" t="s">
        <v>98</v>
      </c>
    </row>
    <row r="21" spans="1:11" ht="36.75" customHeight="1">
      <c r="A21" s="42"/>
      <c r="B21" s="24">
        <f t="shared" si="2"/>
        <v>18</v>
      </c>
      <c r="C21" s="25"/>
      <c r="D21" s="26" t="s">
        <v>100</v>
      </c>
      <c r="E21" s="38"/>
      <c r="F21" s="29"/>
      <c r="G21" s="29"/>
      <c r="H21" s="34">
        <f>8373.27+8373.27</f>
        <v>16746.54</v>
      </c>
      <c r="I21" s="31">
        <v>45016</v>
      </c>
      <c r="J21" s="32" t="s">
        <v>97</v>
      </c>
      <c r="K21" s="33" t="s">
        <v>98</v>
      </c>
    </row>
    <row r="22" spans="1:13" ht="36.75" customHeight="1">
      <c r="A22" s="42"/>
      <c r="B22" s="24">
        <f t="shared" si="2"/>
        <v>19</v>
      </c>
      <c r="C22" s="25" t="s">
        <v>101</v>
      </c>
      <c r="D22" s="26" t="s">
        <v>102</v>
      </c>
      <c r="E22" s="38" t="s">
        <v>103</v>
      </c>
      <c r="F22" s="28" t="s">
        <v>104</v>
      </c>
      <c r="G22" s="29">
        <v>1990</v>
      </c>
      <c r="H22" s="34">
        <v>170430.78</v>
      </c>
      <c r="I22" s="35">
        <v>45016</v>
      </c>
      <c r="J22" s="32" t="s">
        <v>105</v>
      </c>
      <c r="K22" s="33" t="s">
        <v>106</v>
      </c>
      <c r="M22" s="43"/>
    </row>
    <row r="23" spans="1:11" ht="36.75" customHeight="1">
      <c r="A23" s="42"/>
      <c r="B23" s="24">
        <f t="shared" si="2"/>
        <v>20</v>
      </c>
      <c r="C23" s="25" t="s">
        <v>107</v>
      </c>
      <c r="D23" s="26" t="s">
        <v>108</v>
      </c>
      <c r="E23" s="38" t="s">
        <v>109</v>
      </c>
      <c r="F23" s="28" t="s">
        <v>110</v>
      </c>
      <c r="G23" s="29">
        <v>220</v>
      </c>
      <c r="H23" s="34">
        <f>6500+6500</f>
        <v>13000</v>
      </c>
      <c r="I23" s="35">
        <v>44712</v>
      </c>
      <c r="J23" s="32" t="s">
        <v>111</v>
      </c>
      <c r="K23" s="33" t="s">
        <v>112</v>
      </c>
    </row>
    <row r="24" spans="1:11" ht="69.75" customHeight="1">
      <c r="A24" s="42"/>
      <c r="B24" s="24">
        <f t="shared" si="2"/>
        <v>21</v>
      </c>
      <c r="C24" s="25" t="s">
        <v>113</v>
      </c>
      <c r="D24" s="26" t="s">
        <v>114</v>
      </c>
      <c r="E24" s="38" t="s">
        <v>115</v>
      </c>
      <c r="F24" s="28" t="s">
        <v>116</v>
      </c>
      <c r="G24" s="29">
        <v>2500</v>
      </c>
      <c r="H24" s="30">
        <f>22500+22500</f>
        <v>45000</v>
      </c>
      <c r="I24" s="35">
        <v>45107</v>
      </c>
      <c r="J24" s="32" t="s">
        <v>117</v>
      </c>
      <c r="K24" s="33" t="s">
        <v>118</v>
      </c>
    </row>
    <row r="25" spans="1:11" ht="36.75" customHeight="1">
      <c r="A25" s="42"/>
      <c r="B25" s="24">
        <f t="shared" si="2"/>
        <v>22</v>
      </c>
      <c r="C25" s="25" t="s">
        <v>119</v>
      </c>
      <c r="D25" s="26" t="s">
        <v>120</v>
      </c>
      <c r="E25" s="27" t="s">
        <v>121</v>
      </c>
      <c r="F25" s="28" t="s">
        <v>122</v>
      </c>
      <c r="G25" s="29">
        <v>2259</v>
      </c>
      <c r="H25" s="30">
        <v>104975</v>
      </c>
      <c r="I25" s="35">
        <v>52218</v>
      </c>
      <c r="J25" s="32" t="s">
        <v>123</v>
      </c>
      <c r="K25" s="33" t="s">
        <v>118</v>
      </c>
    </row>
    <row r="26" spans="1:11" ht="9.75" customHeight="1">
      <c r="A26" s="41"/>
      <c r="B26" s="24"/>
      <c r="C26" s="25"/>
      <c r="D26" s="26"/>
      <c r="E26" s="27"/>
      <c r="F26" s="28" t="s">
        <v>81</v>
      </c>
      <c r="G26" s="29"/>
      <c r="H26" s="30"/>
      <c r="I26" s="35"/>
      <c r="J26" s="32"/>
      <c r="K26" s="33"/>
    </row>
    <row r="27" spans="1:11" s="49" customFormat="1" ht="32.25" customHeight="1">
      <c r="A27" s="44" t="s">
        <v>124</v>
      </c>
      <c r="B27" s="24">
        <v>23</v>
      </c>
      <c r="C27" s="25" t="s">
        <v>125</v>
      </c>
      <c r="D27" s="26" t="s">
        <v>126</v>
      </c>
      <c r="E27" s="38" t="s">
        <v>127</v>
      </c>
      <c r="F27" s="45" t="s">
        <v>128</v>
      </c>
      <c r="G27" s="29">
        <v>1277</v>
      </c>
      <c r="H27" s="30">
        <f>11940+11940</f>
        <v>23880</v>
      </c>
      <c r="I27" s="46">
        <v>44361</v>
      </c>
      <c r="J27" s="47" t="s">
        <v>129</v>
      </c>
      <c r="K27" s="48" t="s">
        <v>130</v>
      </c>
    </row>
    <row r="28" spans="1:11" ht="32.25" customHeight="1">
      <c r="A28" s="44"/>
      <c r="B28" s="24">
        <f aca="true" t="shared" si="4" ref="B28:B43">+B27+1</f>
        <v>24</v>
      </c>
      <c r="C28" s="25" t="s">
        <v>131</v>
      </c>
      <c r="D28" s="26" t="s">
        <v>132</v>
      </c>
      <c r="E28" s="38" t="s">
        <v>133</v>
      </c>
      <c r="F28" s="28" t="s">
        <v>134</v>
      </c>
      <c r="G28" s="29">
        <v>480</v>
      </c>
      <c r="H28" s="34">
        <v>58812.4</v>
      </c>
      <c r="I28" s="35">
        <v>45091</v>
      </c>
      <c r="J28" s="32" t="s">
        <v>135</v>
      </c>
      <c r="K28" s="33" t="s">
        <v>136</v>
      </c>
    </row>
    <row r="29" spans="1:11" ht="32.25" customHeight="1">
      <c r="A29" s="44"/>
      <c r="B29" s="24">
        <f t="shared" si="4"/>
        <v>25</v>
      </c>
      <c r="C29" s="25" t="s">
        <v>137</v>
      </c>
      <c r="D29" s="26" t="s">
        <v>138</v>
      </c>
      <c r="E29" s="38" t="s">
        <v>139</v>
      </c>
      <c r="F29" s="28" t="s">
        <v>140</v>
      </c>
      <c r="G29" s="29">
        <v>260</v>
      </c>
      <c r="H29" s="34">
        <f>20282.5+20282.5</f>
        <v>40565</v>
      </c>
      <c r="I29" s="35">
        <v>46112</v>
      </c>
      <c r="J29" s="28" t="s">
        <v>141</v>
      </c>
      <c r="K29" s="33" t="s">
        <v>142</v>
      </c>
    </row>
    <row r="30" spans="1:11" ht="32.25" customHeight="1">
      <c r="A30" s="44"/>
      <c r="B30" s="24">
        <f t="shared" si="4"/>
        <v>26</v>
      </c>
      <c r="C30" s="25" t="s">
        <v>143</v>
      </c>
      <c r="D30" s="26" t="s">
        <v>144</v>
      </c>
      <c r="E30" s="38" t="s">
        <v>145</v>
      </c>
      <c r="F30" s="28" t="s">
        <v>146</v>
      </c>
      <c r="G30" s="29">
        <v>212</v>
      </c>
      <c r="H30" s="34">
        <v>14480</v>
      </c>
      <c r="I30" s="35">
        <v>46387</v>
      </c>
      <c r="J30" s="32" t="s">
        <v>147</v>
      </c>
      <c r="K30" s="33" t="s">
        <v>148</v>
      </c>
    </row>
    <row r="31" spans="1:11" ht="32.25" customHeight="1">
      <c r="A31" s="44"/>
      <c r="B31" s="24">
        <f t="shared" si="4"/>
        <v>27</v>
      </c>
      <c r="C31" s="25" t="s">
        <v>149</v>
      </c>
      <c r="D31" s="26" t="s">
        <v>150</v>
      </c>
      <c r="E31" s="27" t="s">
        <v>30</v>
      </c>
      <c r="F31" s="28" t="s">
        <v>151</v>
      </c>
      <c r="G31" s="29">
        <v>270</v>
      </c>
      <c r="H31" s="34">
        <f>7102.95+7102.95</f>
        <v>14205.9</v>
      </c>
      <c r="I31" s="35">
        <v>45046</v>
      </c>
      <c r="J31" s="32" t="s">
        <v>152</v>
      </c>
      <c r="K31" s="33" t="s">
        <v>153</v>
      </c>
    </row>
    <row r="32" spans="1:11" ht="32.25" customHeight="1">
      <c r="A32" s="44"/>
      <c r="B32" s="24">
        <f t="shared" si="4"/>
        <v>28</v>
      </c>
      <c r="C32" s="25" t="s">
        <v>154</v>
      </c>
      <c r="D32" s="26" t="s">
        <v>155</v>
      </c>
      <c r="E32" s="38" t="s">
        <v>156</v>
      </c>
      <c r="F32" s="28" t="s">
        <v>157</v>
      </c>
      <c r="G32" s="29">
        <v>470</v>
      </c>
      <c r="H32" s="34">
        <f>19161.02+19161.02</f>
        <v>38322.04</v>
      </c>
      <c r="I32" s="35">
        <v>45777</v>
      </c>
      <c r="J32" s="32" t="s">
        <v>158</v>
      </c>
      <c r="K32" s="33" t="s">
        <v>159</v>
      </c>
    </row>
    <row r="33" spans="1:11" ht="42" customHeight="1">
      <c r="A33" s="44"/>
      <c r="B33" s="24">
        <f t="shared" si="4"/>
        <v>29</v>
      </c>
      <c r="C33" s="25"/>
      <c r="D33" s="26" t="s">
        <v>160</v>
      </c>
      <c r="E33" s="38" t="s">
        <v>161</v>
      </c>
      <c r="F33" s="28" t="s">
        <v>162</v>
      </c>
      <c r="G33" s="29">
        <v>325</v>
      </c>
      <c r="H33" s="34">
        <f>16575+16575</f>
        <v>33150</v>
      </c>
      <c r="I33" s="35" t="s">
        <v>163</v>
      </c>
      <c r="J33" s="32" t="s">
        <v>164</v>
      </c>
      <c r="K33" s="33" t="s">
        <v>165</v>
      </c>
    </row>
    <row r="34" spans="1:11" ht="32.25" customHeight="1">
      <c r="A34" s="44"/>
      <c r="B34" s="24">
        <f t="shared" si="4"/>
        <v>30</v>
      </c>
      <c r="C34" s="25" t="s">
        <v>166</v>
      </c>
      <c r="D34" s="26" t="s">
        <v>167</v>
      </c>
      <c r="E34" s="38" t="s">
        <v>168</v>
      </c>
      <c r="F34" s="28" t="s">
        <v>169</v>
      </c>
      <c r="G34" s="29">
        <v>88.71</v>
      </c>
      <c r="H34" s="30">
        <v>309.84</v>
      </c>
      <c r="I34" s="35">
        <v>44256</v>
      </c>
      <c r="J34" s="32"/>
      <c r="K34" s="33"/>
    </row>
    <row r="35" spans="1:11" ht="32.25" customHeight="1">
      <c r="A35" s="44"/>
      <c r="B35" s="24">
        <f t="shared" si="4"/>
        <v>31</v>
      </c>
      <c r="C35" s="25" t="s">
        <v>170</v>
      </c>
      <c r="D35" s="26" t="s">
        <v>167</v>
      </c>
      <c r="E35" s="38" t="s">
        <v>168</v>
      </c>
      <c r="F35" s="28" t="s">
        <v>171</v>
      </c>
      <c r="G35" s="29">
        <v>74.61</v>
      </c>
      <c r="H35" s="30">
        <v>309.84</v>
      </c>
      <c r="I35" s="35">
        <v>44256</v>
      </c>
      <c r="J35" s="32"/>
      <c r="K35" s="33"/>
    </row>
    <row r="36" spans="1:11" ht="32.25" customHeight="1">
      <c r="A36" s="44"/>
      <c r="B36" s="24">
        <f t="shared" si="4"/>
        <v>32</v>
      </c>
      <c r="C36" s="25" t="s">
        <v>172</v>
      </c>
      <c r="D36" s="26" t="s">
        <v>167</v>
      </c>
      <c r="E36" s="38" t="s">
        <v>168</v>
      </c>
      <c r="F36" s="28" t="s">
        <v>173</v>
      </c>
      <c r="G36" s="29">
        <v>94.27</v>
      </c>
      <c r="H36" s="30">
        <v>309.84</v>
      </c>
      <c r="I36" s="35">
        <v>44256</v>
      </c>
      <c r="J36" s="32"/>
      <c r="K36" s="33"/>
    </row>
    <row r="37" spans="1:11" ht="32.25" customHeight="1">
      <c r="A37" s="44"/>
      <c r="B37" s="24">
        <f t="shared" si="4"/>
        <v>33</v>
      </c>
      <c r="C37" s="25" t="s">
        <v>174</v>
      </c>
      <c r="D37" s="26" t="s">
        <v>167</v>
      </c>
      <c r="E37" s="38" t="s">
        <v>168</v>
      </c>
      <c r="F37" s="28" t="s">
        <v>175</v>
      </c>
      <c r="G37" s="29">
        <v>42.28</v>
      </c>
      <c r="H37" s="30">
        <v>642</v>
      </c>
      <c r="I37" s="35">
        <v>44256</v>
      </c>
      <c r="J37" s="32"/>
      <c r="K37" s="33"/>
    </row>
    <row r="38" spans="1:11" ht="32.25" customHeight="1">
      <c r="A38" s="44"/>
      <c r="B38" s="24">
        <f t="shared" si="4"/>
        <v>34</v>
      </c>
      <c r="C38" s="25" t="s">
        <v>176</v>
      </c>
      <c r="D38" s="26" t="s">
        <v>167</v>
      </c>
      <c r="E38" s="38" t="s">
        <v>168</v>
      </c>
      <c r="F38" s="28" t="s">
        <v>177</v>
      </c>
      <c r="G38" s="29">
        <v>77.64</v>
      </c>
      <c r="H38" s="30">
        <v>309.84</v>
      </c>
      <c r="I38" s="35">
        <v>44256</v>
      </c>
      <c r="J38" s="32"/>
      <c r="K38" s="33"/>
    </row>
    <row r="39" spans="1:11" ht="32.25" customHeight="1">
      <c r="A39" s="44"/>
      <c r="B39" s="24">
        <f t="shared" si="4"/>
        <v>35</v>
      </c>
      <c r="C39" s="25" t="s">
        <v>178</v>
      </c>
      <c r="D39" s="26" t="s">
        <v>167</v>
      </c>
      <c r="E39" s="27" t="s">
        <v>179</v>
      </c>
      <c r="F39" s="28" t="s">
        <v>180</v>
      </c>
      <c r="G39" s="29">
        <v>73.49</v>
      </c>
      <c r="H39" s="30">
        <f>225.13+225.13+225.13+225.13+225.13+225.13+225.13+225.13+225.13+225.13+225.13+225.13</f>
        <v>2701.560000000001</v>
      </c>
      <c r="I39" s="35">
        <v>44256</v>
      </c>
      <c r="J39" s="32"/>
      <c r="K39" s="33" t="s">
        <v>181</v>
      </c>
    </row>
    <row r="40" spans="1:11" ht="32.25" customHeight="1">
      <c r="A40" s="44"/>
      <c r="B40" s="24">
        <f t="shared" si="4"/>
        <v>36</v>
      </c>
      <c r="C40" s="25" t="s">
        <v>182</v>
      </c>
      <c r="D40" s="26" t="s">
        <v>183</v>
      </c>
      <c r="E40" s="27" t="s">
        <v>184</v>
      </c>
      <c r="F40" s="28" t="s">
        <v>185</v>
      </c>
      <c r="G40" s="29">
        <v>370</v>
      </c>
      <c r="H40" s="34">
        <v>40356</v>
      </c>
      <c r="I40" s="35">
        <v>44561</v>
      </c>
      <c r="J40" s="32" t="s">
        <v>186</v>
      </c>
      <c r="K40" s="33" t="s">
        <v>187</v>
      </c>
    </row>
    <row r="41" spans="1:11" ht="32.25" customHeight="1">
      <c r="A41" s="44"/>
      <c r="B41" s="24">
        <f t="shared" si="4"/>
        <v>37</v>
      </c>
      <c r="C41" s="25" t="s">
        <v>188</v>
      </c>
      <c r="D41" s="26" t="s">
        <v>189</v>
      </c>
      <c r="E41" s="27" t="s">
        <v>190</v>
      </c>
      <c r="F41" s="28" t="s">
        <v>191</v>
      </c>
      <c r="G41" s="29" t="s">
        <v>192</v>
      </c>
      <c r="H41" s="34">
        <v>101280</v>
      </c>
      <c r="I41" s="35">
        <v>44408</v>
      </c>
      <c r="J41" s="32" t="s">
        <v>193</v>
      </c>
      <c r="K41" s="33" t="s">
        <v>194</v>
      </c>
    </row>
    <row r="42" spans="1:11" ht="32.25" customHeight="1">
      <c r="A42" s="44"/>
      <c r="B42" s="24">
        <f t="shared" si="4"/>
        <v>38</v>
      </c>
      <c r="C42" s="25"/>
      <c r="D42" s="26" t="s">
        <v>195</v>
      </c>
      <c r="E42" s="27" t="s">
        <v>196</v>
      </c>
      <c r="F42" s="28" t="s">
        <v>197</v>
      </c>
      <c r="G42" s="29">
        <v>33</v>
      </c>
      <c r="H42" s="34">
        <f>1830+1830</f>
        <v>3660</v>
      </c>
      <c r="I42" s="35">
        <v>44934</v>
      </c>
      <c r="J42" s="32" t="s">
        <v>198</v>
      </c>
      <c r="K42" s="33" t="s">
        <v>199</v>
      </c>
    </row>
    <row r="43" spans="1:11" ht="32.25" customHeight="1">
      <c r="A43" s="44"/>
      <c r="B43" s="24">
        <f t="shared" si="4"/>
        <v>39</v>
      </c>
      <c r="C43" s="25"/>
      <c r="D43" s="26" t="s">
        <v>200</v>
      </c>
      <c r="E43" s="27" t="s">
        <v>30</v>
      </c>
      <c r="F43" s="28" t="s">
        <v>201</v>
      </c>
      <c r="G43" s="29">
        <v>130</v>
      </c>
      <c r="H43" s="34">
        <f>5109+5109</f>
        <v>10218</v>
      </c>
      <c r="I43" s="35">
        <v>45611</v>
      </c>
      <c r="J43" s="32" t="s">
        <v>202</v>
      </c>
      <c r="K43" s="33" t="s">
        <v>203</v>
      </c>
    </row>
    <row r="44" spans="1:11" ht="12.75" customHeight="1">
      <c r="A44" s="41"/>
      <c r="B44" s="24"/>
      <c r="C44" s="25"/>
      <c r="D44" s="26"/>
      <c r="E44" s="27"/>
      <c r="F44" s="28" t="s">
        <v>81</v>
      </c>
      <c r="G44" s="29"/>
      <c r="H44" s="34"/>
      <c r="I44" s="35"/>
      <c r="J44" s="32"/>
      <c r="K44" s="33"/>
    </row>
    <row r="45" spans="1:18" ht="45.75" customHeight="1">
      <c r="A45" s="50" t="s">
        <v>204</v>
      </c>
      <c r="B45" s="24">
        <v>40</v>
      </c>
      <c r="C45" s="25" t="s">
        <v>205</v>
      </c>
      <c r="D45" s="26" t="s">
        <v>206</v>
      </c>
      <c r="E45" s="27" t="s">
        <v>30</v>
      </c>
      <c r="F45" s="28" t="s">
        <v>207</v>
      </c>
      <c r="G45" s="29">
        <v>420</v>
      </c>
      <c r="H45" s="34">
        <v>21600</v>
      </c>
      <c r="I45" s="35">
        <v>45657</v>
      </c>
      <c r="J45" s="32" t="s">
        <v>208</v>
      </c>
      <c r="K45" s="33" t="s">
        <v>209</v>
      </c>
      <c r="M45" s="51"/>
      <c r="N45" s="52"/>
      <c r="O45" s="51"/>
      <c r="P45" s="53"/>
      <c r="Q45" s="54"/>
      <c r="R45" s="35"/>
    </row>
    <row r="46" spans="1:11" ht="45.75" customHeight="1">
      <c r="A46" s="50"/>
      <c r="B46" s="24">
        <f aca="true" t="shared" si="5" ref="B46:B50">+B45+1</f>
        <v>41</v>
      </c>
      <c r="C46" s="25" t="s">
        <v>210</v>
      </c>
      <c r="D46" s="26" t="s">
        <v>211</v>
      </c>
      <c r="E46" s="27" t="s">
        <v>30</v>
      </c>
      <c r="F46" s="28" t="s">
        <v>212</v>
      </c>
      <c r="G46" s="29">
        <v>120</v>
      </c>
      <c r="H46" s="34">
        <f>2429.67+2429.67</f>
        <v>4859.34</v>
      </c>
      <c r="I46" s="31">
        <v>45291</v>
      </c>
      <c r="J46" s="32" t="s">
        <v>213</v>
      </c>
      <c r="K46" s="33" t="s">
        <v>214</v>
      </c>
    </row>
    <row r="47" spans="1:11" ht="45.75" customHeight="1">
      <c r="A47" s="50"/>
      <c r="B47" s="24">
        <f t="shared" si="5"/>
        <v>42</v>
      </c>
      <c r="C47" s="25" t="s">
        <v>215</v>
      </c>
      <c r="D47" s="26" t="s">
        <v>216</v>
      </c>
      <c r="E47" s="27" t="s">
        <v>30</v>
      </c>
      <c r="F47" s="28" t="s">
        <v>217</v>
      </c>
      <c r="G47" s="29">
        <v>180</v>
      </c>
      <c r="H47" s="34">
        <f>10321.63+10321.63</f>
        <v>20643.26</v>
      </c>
      <c r="I47" s="35">
        <v>45535</v>
      </c>
      <c r="J47" s="32" t="s">
        <v>218</v>
      </c>
      <c r="K47" s="33" t="s">
        <v>219</v>
      </c>
    </row>
    <row r="48" spans="1:11" ht="45.75" customHeight="1">
      <c r="A48" s="50"/>
      <c r="B48" s="24">
        <f t="shared" si="5"/>
        <v>43</v>
      </c>
      <c r="C48" s="25" t="s">
        <v>220</v>
      </c>
      <c r="D48" s="26" t="s">
        <v>221</v>
      </c>
      <c r="E48" s="38" t="s">
        <v>222</v>
      </c>
      <c r="F48" s="28" t="s">
        <v>223</v>
      </c>
      <c r="G48" s="29">
        <v>675</v>
      </c>
      <c r="H48" s="34">
        <v>19550</v>
      </c>
      <c r="I48" s="35">
        <v>46173</v>
      </c>
      <c r="J48" s="32" t="s">
        <v>224</v>
      </c>
      <c r="K48" s="33" t="s">
        <v>225</v>
      </c>
    </row>
    <row r="49" spans="1:11" ht="45.75" customHeight="1">
      <c r="A49" s="50"/>
      <c r="B49" s="24">
        <f t="shared" si="5"/>
        <v>44</v>
      </c>
      <c r="C49" s="55" t="s">
        <v>226</v>
      </c>
      <c r="D49" s="56" t="s">
        <v>227</v>
      </c>
      <c r="E49" s="27" t="s">
        <v>228</v>
      </c>
      <c r="F49" s="28" t="s">
        <v>229</v>
      </c>
      <c r="G49" s="57">
        <v>256</v>
      </c>
      <c r="H49" s="34">
        <v>10224</v>
      </c>
      <c r="I49" s="35">
        <v>44511</v>
      </c>
      <c r="J49" s="32" t="s">
        <v>230</v>
      </c>
      <c r="K49" s="33" t="s">
        <v>231</v>
      </c>
    </row>
    <row r="50" spans="1:11" ht="45.75" customHeight="1">
      <c r="A50" s="50"/>
      <c r="B50" s="24">
        <f t="shared" si="5"/>
        <v>45</v>
      </c>
      <c r="C50" s="55" t="s">
        <v>232</v>
      </c>
      <c r="D50" s="56" t="s">
        <v>227</v>
      </c>
      <c r="E50" s="27" t="s">
        <v>233</v>
      </c>
      <c r="F50" s="28" t="s">
        <v>234</v>
      </c>
      <c r="G50" s="57">
        <v>111</v>
      </c>
      <c r="H50" s="34">
        <v>10424</v>
      </c>
      <c r="I50" s="35">
        <v>45189</v>
      </c>
      <c r="J50" s="32" t="s">
        <v>235</v>
      </c>
      <c r="K50" s="33" t="s">
        <v>236</v>
      </c>
    </row>
    <row r="51" spans="1:11" ht="12" customHeight="1">
      <c r="A51" s="58"/>
      <c r="B51" s="24"/>
      <c r="C51" s="55"/>
      <c r="D51" s="56"/>
      <c r="E51" s="27"/>
      <c r="F51" s="28" t="s">
        <v>81</v>
      </c>
      <c r="G51" s="57"/>
      <c r="H51" s="34"/>
      <c r="I51" s="35"/>
      <c r="J51" s="32"/>
      <c r="K51" s="33"/>
    </row>
    <row r="52" spans="1:11" ht="64.5" customHeight="1">
      <c r="A52" s="59" t="s">
        <v>237</v>
      </c>
      <c r="B52" s="24">
        <v>46</v>
      </c>
      <c r="C52" s="55" t="s">
        <v>238</v>
      </c>
      <c r="D52" s="60" t="s">
        <v>239</v>
      </c>
      <c r="E52" s="27" t="s">
        <v>240</v>
      </c>
      <c r="F52" s="45" t="s">
        <v>241</v>
      </c>
      <c r="G52" s="57">
        <v>970</v>
      </c>
      <c r="H52" s="30">
        <f>34270+34270</f>
        <v>68540</v>
      </c>
      <c r="I52" s="35">
        <v>44926</v>
      </c>
      <c r="J52" s="32" t="s">
        <v>242</v>
      </c>
      <c r="K52" s="33" t="s">
        <v>243</v>
      </c>
    </row>
    <row r="53" spans="1:11" ht="39" customHeight="1">
      <c r="A53" s="59"/>
      <c r="B53" s="24">
        <f aca="true" t="shared" si="6" ref="B53:B54">+B52+1</f>
        <v>47</v>
      </c>
      <c r="C53" s="55" t="s">
        <v>244</v>
      </c>
      <c r="D53" s="56" t="s">
        <v>245</v>
      </c>
      <c r="E53" s="27" t="s">
        <v>246</v>
      </c>
      <c r="F53" s="45" t="s">
        <v>247</v>
      </c>
      <c r="G53" s="57">
        <v>700</v>
      </c>
      <c r="H53" s="34">
        <v>46360</v>
      </c>
      <c r="I53" s="35">
        <v>45046</v>
      </c>
      <c r="J53" s="32" t="s">
        <v>248</v>
      </c>
      <c r="K53" s="33" t="s">
        <v>249</v>
      </c>
    </row>
    <row r="54" spans="1:11" ht="39" customHeight="1">
      <c r="A54" s="59"/>
      <c r="B54" s="24">
        <f t="shared" si="6"/>
        <v>48</v>
      </c>
      <c r="C54" s="55" t="s">
        <v>250</v>
      </c>
      <c r="D54" s="56" t="s">
        <v>251</v>
      </c>
      <c r="E54" s="27" t="s">
        <v>252</v>
      </c>
      <c r="F54" s="45" t="s">
        <v>253</v>
      </c>
      <c r="G54" s="57">
        <v>1105</v>
      </c>
      <c r="H54" s="34">
        <f>36234+36234</f>
        <v>72468</v>
      </c>
      <c r="I54" s="35">
        <v>44196</v>
      </c>
      <c r="J54" s="32" t="s">
        <v>254</v>
      </c>
      <c r="K54" s="33" t="s">
        <v>255</v>
      </c>
    </row>
    <row r="55" spans="1:11" ht="39" customHeight="1">
      <c r="A55" s="59"/>
      <c r="B55" s="24">
        <v>49</v>
      </c>
      <c r="C55" s="55"/>
      <c r="D55" s="56" t="s">
        <v>256</v>
      </c>
      <c r="E55" s="27" t="s">
        <v>257</v>
      </c>
      <c r="F55" s="45" t="s">
        <v>258</v>
      </c>
      <c r="G55" s="57">
        <v>76.75</v>
      </c>
      <c r="H55" s="34">
        <v>5321</v>
      </c>
      <c r="I55" s="35">
        <v>46023</v>
      </c>
      <c r="J55" s="32" t="s">
        <v>259</v>
      </c>
      <c r="K55" s="33" t="s">
        <v>260</v>
      </c>
    </row>
    <row r="56" spans="1:11" ht="39" customHeight="1">
      <c r="A56" s="59"/>
      <c r="B56" s="24">
        <f>+B54+1</f>
        <v>49</v>
      </c>
      <c r="C56" s="55" t="s">
        <v>261</v>
      </c>
      <c r="D56" s="56" t="s">
        <v>262</v>
      </c>
      <c r="E56" s="27" t="s">
        <v>263</v>
      </c>
      <c r="F56" s="45" t="s">
        <v>264</v>
      </c>
      <c r="G56" s="57">
        <v>362</v>
      </c>
      <c r="H56" s="34">
        <f>13667.47+13667.47</f>
        <v>27334.94</v>
      </c>
      <c r="I56" s="35">
        <v>45657</v>
      </c>
      <c r="J56" s="32" t="s">
        <v>265</v>
      </c>
      <c r="K56" s="33" t="s">
        <v>266</v>
      </c>
    </row>
    <row r="57" spans="1:11" ht="39" customHeight="1">
      <c r="A57" s="59"/>
      <c r="B57" s="24">
        <f aca="true" t="shared" si="7" ref="B57:B63">+B56+1</f>
        <v>50</v>
      </c>
      <c r="C57" s="55" t="s">
        <v>267</v>
      </c>
      <c r="D57" s="56" t="s">
        <v>245</v>
      </c>
      <c r="E57" s="27" t="s">
        <v>30</v>
      </c>
      <c r="F57" s="45" t="s">
        <v>268</v>
      </c>
      <c r="G57" s="57">
        <v>253</v>
      </c>
      <c r="H57" s="30">
        <v>20111.52</v>
      </c>
      <c r="I57" s="35">
        <v>45473</v>
      </c>
      <c r="J57" s="32" t="s">
        <v>269</v>
      </c>
      <c r="K57" s="33" t="s">
        <v>270</v>
      </c>
    </row>
    <row r="58" spans="1:11" ht="39" customHeight="1">
      <c r="A58" s="59"/>
      <c r="B58" s="24">
        <f t="shared" si="7"/>
        <v>51</v>
      </c>
      <c r="C58" s="55" t="s">
        <v>271</v>
      </c>
      <c r="D58" s="60" t="s">
        <v>272</v>
      </c>
      <c r="E58" s="27" t="s">
        <v>273</v>
      </c>
      <c r="F58" s="45" t="s">
        <v>274</v>
      </c>
      <c r="G58" s="57">
        <v>119</v>
      </c>
      <c r="H58" s="34">
        <f>4485+4485</f>
        <v>8970</v>
      </c>
      <c r="I58" s="61">
        <v>44773</v>
      </c>
      <c r="J58" s="32" t="s">
        <v>275</v>
      </c>
      <c r="K58" s="33" t="s">
        <v>276</v>
      </c>
    </row>
    <row r="59" spans="1:11" ht="39" customHeight="1">
      <c r="A59" s="59"/>
      <c r="B59" s="24">
        <f t="shared" si="7"/>
        <v>52</v>
      </c>
      <c r="C59" s="55" t="s">
        <v>277</v>
      </c>
      <c r="D59" s="56" t="s">
        <v>278</v>
      </c>
      <c r="E59" s="27" t="s">
        <v>103</v>
      </c>
      <c r="F59" s="45" t="s">
        <v>279</v>
      </c>
      <c r="G59" s="57">
        <v>299</v>
      </c>
      <c r="H59" s="34">
        <f>3000+3000</f>
        <v>6000</v>
      </c>
      <c r="I59" s="35">
        <v>46022</v>
      </c>
      <c r="J59" s="32" t="s">
        <v>280</v>
      </c>
      <c r="K59" s="33" t="s">
        <v>281</v>
      </c>
    </row>
    <row r="60" spans="1:11" ht="39" customHeight="1">
      <c r="A60" s="59"/>
      <c r="B60" s="24">
        <f t="shared" si="7"/>
        <v>53</v>
      </c>
      <c r="C60" s="55" t="s">
        <v>282</v>
      </c>
      <c r="D60" s="56" t="s">
        <v>283</v>
      </c>
      <c r="E60" s="27" t="s">
        <v>14</v>
      </c>
      <c r="F60" s="45" t="s">
        <v>284</v>
      </c>
      <c r="G60" s="57">
        <v>151</v>
      </c>
      <c r="H60" s="34">
        <v>1500</v>
      </c>
      <c r="I60" s="35">
        <v>46022</v>
      </c>
      <c r="J60" s="32" t="s">
        <v>285</v>
      </c>
      <c r="K60" s="33" t="s">
        <v>286</v>
      </c>
    </row>
    <row r="61" spans="1:11" ht="39" customHeight="1">
      <c r="A61" s="59"/>
      <c r="B61" s="24">
        <f t="shared" si="7"/>
        <v>54</v>
      </c>
      <c r="C61" s="55"/>
      <c r="D61" s="56" t="s">
        <v>287</v>
      </c>
      <c r="E61" s="27" t="s">
        <v>288</v>
      </c>
      <c r="F61" s="28" t="s">
        <v>289</v>
      </c>
      <c r="G61" s="57" t="s">
        <v>290</v>
      </c>
      <c r="H61" s="30">
        <f>9662.4+9662.4</f>
        <v>19324.8</v>
      </c>
      <c r="I61" s="35">
        <v>45016</v>
      </c>
      <c r="J61" s="32" t="s">
        <v>291</v>
      </c>
      <c r="K61" s="33" t="s">
        <v>292</v>
      </c>
    </row>
    <row r="62" spans="1:11" ht="39" customHeight="1">
      <c r="A62" s="59"/>
      <c r="B62" s="24">
        <f t="shared" si="7"/>
        <v>55</v>
      </c>
      <c r="C62" s="55"/>
      <c r="D62" s="56" t="s">
        <v>287</v>
      </c>
      <c r="E62" s="27" t="s">
        <v>293</v>
      </c>
      <c r="F62" s="28" t="s">
        <v>294</v>
      </c>
      <c r="G62" s="57">
        <v>145</v>
      </c>
      <c r="H62" s="30"/>
      <c r="I62" s="31">
        <v>45230</v>
      </c>
      <c r="J62" s="32" t="s">
        <v>295</v>
      </c>
      <c r="K62" s="33" t="s">
        <v>296</v>
      </c>
    </row>
    <row r="63" spans="1:11" ht="39" customHeight="1">
      <c r="A63" s="59"/>
      <c r="B63" s="24">
        <f t="shared" si="7"/>
        <v>56</v>
      </c>
      <c r="C63" s="55"/>
      <c r="D63" s="56" t="s">
        <v>297</v>
      </c>
      <c r="E63" s="27" t="s">
        <v>298</v>
      </c>
      <c r="F63" s="28" t="s">
        <v>299</v>
      </c>
      <c r="G63" s="57">
        <v>541</v>
      </c>
      <c r="H63" s="34">
        <f>22570+22570</f>
        <v>45140</v>
      </c>
      <c r="I63" s="35">
        <v>45626</v>
      </c>
      <c r="J63" s="32" t="s">
        <v>300</v>
      </c>
      <c r="K63" s="33" t="s">
        <v>301</v>
      </c>
    </row>
    <row r="64" spans="1:11" ht="11.25" customHeight="1">
      <c r="A64" s="62"/>
      <c r="B64" s="24"/>
      <c r="C64" s="55"/>
      <c r="D64" s="56"/>
      <c r="E64" s="27"/>
      <c r="F64" s="45" t="s">
        <v>81</v>
      </c>
      <c r="G64" s="57"/>
      <c r="H64" s="34"/>
      <c r="I64" s="35"/>
      <c r="J64" s="32"/>
      <c r="K64" s="33"/>
    </row>
    <row r="65" spans="1:11" ht="43.5" customHeight="1">
      <c r="A65" s="63" t="s">
        <v>302</v>
      </c>
      <c r="B65" s="24">
        <v>57</v>
      </c>
      <c r="C65" s="55" t="s">
        <v>303</v>
      </c>
      <c r="D65" s="56" t="s">
        <v>304</v>
      </c>
      <c r="E65" s="27" t="s">
        <v>305</v>
      </c>
      <c r="F65" s="45" t="s">
        <v>306</v>
      </c>
      <c r="G65" s="57">
        <v>260</v>
      </c>
      <c r="H65" s="34">
        <v>28015.96</v>
      </c>
      <c r="I65" s="35">
        <v>46477</v>
      </c>
      <c r="J65" s="32" t="s">
        <v>307</v>
      </c>
      <c r="K65" s="33" t="s">
        <v>308</v>
      </c>
    </row>
    <row r="66" spans="1:11" ht="43.5" customHeight="1">
      <c r="A66" s="63"/>
      <c r="B66" s="24">
        <f aca="true" t="shared" si="8" ref="B66:B69">+B65+1</f>
        <v>58</v>
      </c>
      <c r="C66" s="55" t="s">
        <v>309</v>
      </c>
      <c r="D66" s="56" t="s">
        <v>310</v>
      </c>
      <c r="E66" s="27" t="s">
        <v>311</v>
      </c>
      <c r="F66" s="45" t="s">
        <v>312</v>
      </c>
      <c r="G66" s="57">
        <v>160</v>
      </c>
      <c r="H66" s="34">
        <f>4245.79+4245.79</f>
        <v>8491.58</v>
      </c>
      <c r="I66" s="35">
        <v>45382</v>
      </c>
      <c r="J66" s="32" t="s">
        <v>313</v>
      </c>
      <c r="K66" s="33" t="s">
        <v>314</v>
      </c>
    </row>
    <row r="67" spans="1:11" ht="43.5" customHeight="1">
      <c r="A67" s="63"/>
      <c r="B67" s="24">
        <f t="shared" si="8"/>
        <v>59</v>
      </c>
      <c r="C67" s="55" t="s">
        <v>315</v>
      </c>
      <c r="D67" s="56" t="s">
        <v>316</v>
      </c>
      <c r="E67" s="27" t="s">
        <v>240</v>
      </c>
      <c r="F67" s="45" t="s">
        <v>317</v>
      </c>
      <c r="G67" s="57">
        <v>566</v>
      </c>
      <c r="H67" s="34">
        <f>33148.01+33148.01</f>
        <v>66296.02</v>
      </c>
      <c r="I67" s="35">
        <v>45747</v>
      </c>
      <c r="J67" s="32" t="s">
        <v>318</v>
      </c>
      <c r="K67" s="33" t="s">
        <v>319</v>
      </c>
    </row>
    <row r="68" spans="1:11" ht="43.5" customHeight="1">
      <c r="A68" s="63"/>
      <c r="B68" s="24">
        <f t="shared" si="8"/>
        <v>60</v>
      </c>
      <c r="C68" s="55" t="s">
        <v>320</v>
      </c>
      <c r="D68" s="56" t="s">
        <v>167</v>
      </c>
      <c r="E68" s="27" t="s">
        <v>321</v>
      </c>
      <c r="F68" s="45" t="s">
        <v>322</v>
      </c>
      <c r="G68" s="57">
        <v>90</v>
      </c>
      <c r="H68" s="34">
        <f>1427.52+1427.52</f>
        <v>2855.04</v>
      </c>
      <c r="I68" s="35" t="s">
        <v>323</v>
      </c>
      <c r="J68" s="32"/>
      <c r="K68" s="33"/>
    </row>
    <row r="69" spans="1:11" ht="43.5" customHeight="1">
      <c r="A69" s="63"/>
      <c r="B69" s="24">
        <f t="shared" si="8"/>
        <v>61</v>
      </c>
      <c r="C69" s="55" t="s">
        <v>324</v>
      </c>
      <c r="D69" s="56" t="s">
        <v>325</v>
      </c>
      <c r="E69" s="27" t="s">
        <v>30</v>
      </c>
      <c r="F69" s="45" t="s">
        <v>326</v>
      </c>
      <c r="G69" s="57">
        <v>240</v>
      </c>
      <c r="H69" s="34">
        <f>6771+6771</f>
        <v>13542</v>
      </c>
      <c r="I69" s="35">
        <v>44926</v>
      </c>
      <c r="J69" s="32" t="s">
        <v>327</v>
      </c>
      <c r="K69" s="33" t="s">
        <v>328</v>
      </c>
    </row>
    <row r="70" spans="1:11" ht="15" customHeight="1">
      <c r="A70" s="11"/>
      <c r="B70" s="12"/>
      <c r="C70" s="55"/>
      <c r="D70" s="51"/>
      <c r="E70" s="27"/>
      <c r="F70" s="28"/>
      <c r="G70" s="57"/>
      <c r="H70" s="64"/>
      <c r="I70" s="35"/>
      <c r="J70" s="11"/>
      <c r="K70" s="14"/>
    </row>
    <row r="71" spans="3:9" ht="28.5" customHeight="1">
      <c r="C71" s="65"/>
      <c r="D71" s="65"/>
      <c r="E71" s="65"/>
      <c r="F71" s="66" t="s">
        <v>329</v>
      </c>
      <c r="G71" s="66"/>
      <c r="H71" s="67">
        <f>SUM(H3:H69)</f>
        <v>1485052.9400000002</v>
      </c>
      <c r="I71" s="35"/>
    </row>
    <row r="72" spans="4:9" ht="14.25" customHeight="1">
      <c r="D72" s="51"/>
      <c r="E72" s="27"/>
      <c r="F72" s="45"/>
      <c r="G72" s="57"/>
      <c r="H72" s="34"/>
      <c r="I72" s="35"/>
    </row>
    <row r="73" spans="4:11" ht="30" customHeight="1">
      <c r="D73" s="56" t="s">
        <v>330</v>
      </c>
      <c r="E73" s="27" t="s">
        <v>331</v>
      </c>
      <c r="F73" s="45" t="s">
        <v>332</v>
      </c>
      <c r="G73" s="57"/>
      <c r="H73" s="34">
        <f>456178.03+456178.03</f>
        <v>912356.06</v>
      </c>
      <c r="I73" s="35">
        <v>50253</v>
      </c>
      <c r="K73" s="68" t="s">
        <v>333</v>
      </c>
    </row>
    <row r="75" spans="6:8" ht="26.25" customHeight="1">
      <c r="F75" s="6" t="s">
        <v>334</v>
      </c>
      <c r="H75" s="34">
        <f>+H73+H71</f>
        <v>2397409</v>
      </c>
    </row>
    <row r="76" ht="12.75" customHeight="1">
      <c r="K76" s="10" t="s">
        <v>335</v>
      </c>
    </row>
    <row r="77" ht="12.75" customHeight="1">
      <c r="D77" s="69" t="s">
        <v>336</v>
      </c>
    </row>
    <row r="65535" ht="12.75" customHeight="1"/>
    <row r="65536" ht="12.75" customHeight="1"/>
  </sheetData>
  <sheetProtection selectLockedCells="1" selectUnlockedCells="1"/>
  <mergeCells count="14">
    <mergeCell ref="C1:I1"/>
    <mergeCell ref="A3:A15"/>
    <mergeCell ref="A17:A25"/>
    <mergeCell ref="C19:C21"/>
    <mergeCell ref="E19:E21"/>
    <mergeCell ref="F19:F21"/>
    <mergeCell ref="G19:G21"/>
    <mergeCell ref="A27:A43"/>
    <mergeCell ref="A45:A50"/>
    <mergeCell ref="A52:A63"/>
    <mergeCell ref="H61:H62"/>
    <mergeCell ref="A65:A69"/>
    <mergeCell ref="C71:E71"/>
    <mergeCell ref="F71:G71"/>
  </mergeCells>
  <printOptions gridLines="1" horizontalCentered="1"/>
  <pageMargins left="0.15763888888888888" right="0.15763888888888888" top="0.6402777777777777" bottom="0.5798611111111112" header="0.5118055555555555" footer="0.27569444444444446"/>
  <pageSetup fitToHeight="2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DUCA</dc:creator>
  <cp:keywords/>
  <dc:description/>
  <cp:lastModifiedBy/>
  <cp:lastPrinted>2020-05-28T15:31:14Z</cp:lastPrinted>
  <dcterms:created xsi:type="dcterms:W3CDTF">2020-05-28T09:15:50Z</dcterms:created>
  <dcterms:modified xsi:type="dcterms:W3CDTF">2021-06-21T11:57:33Z</dcterms:modified>
  <cp:category/>
  <cp:version/>
  <cp:contentType/>
  <cp:contentStatus/>
  <cp:revision>93</cp:revision>
</cp:coreProperties>
</file>